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 Hekkenberg\Dropbox\Corona measures\Presentations\"/>
    </mc:Choice>
  </mc:AlternateContent>
  <xr:revisionPtr revIDLastSave="0" documentId="13_ncr:1_{BBEFA385-881E-4876-9327-C7D3494687CD}" xr6:coauthVersionLast="45" xr6:coauthVersionMax="45" xr10:uidLastSave="{00000000-0000-0000-0000-000000000000}"/>
  <bookViews>
    <workbookView xWindow="-120" yWindow="-120" windowWidth="29040" windowHeight="15840" activeTab="2" xr2:uid="{38EE78A3-F8C4-4E24-87A5-F1A3A4D0F6A5}"/>
  </bookViews>
  <sheets>
    <sheet name="Normal" sheetId="1" r:id="rId1"/>
    <sheet name="Scenario 1" sheetId="2" r:id="rId2"/>
    <sheet name="Scenario 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1" i="3" l="1"/>
  <c r="O23" i="3"/>
  <c r="P22" i="3"/>
  <c r="O22" i="3"/>
  <c r="O28" i="3" s="1"/>
  <c r="P21" i="3"/>
  <c r="P18" i="3"/>
  <c r="P17" i="3"/>
  <c r="P16" i="3"/>
  <c r="P15" i="3"/>
  <c r="B15" i="3"/>
  <c r="P14" i="3"/>
  <c r="P13" i="3"/>
  <c r="N12" i="3"/>
  <c r="N23" i="3" s="1"/>
  <c r="N25" i="3" s="1"/>
  <c r="N26" i="3" s="1"/>
  <c r="M12" i="3"/>
  <c r="M23" i="3" s="1"/>
  <c r="L12" i="3"/>
  <c r="L23" i="3" s="1"/>
  <c r="K12" i="3"/>
  <c r="K23" i="3" s="1"/>
  <c r="J12" i="3"/>
  <c r="J23" i="3" s="1"/>
  <c r="J25" i="3" s="1"/>
  <c r="J26" i="3" s="1"/>
  <c r="I12" i="3"/>
  <c r="I23" i="3" s="1"/>
  <c r="H12" i="3"/>
  <c r="H23" i="3" s="1"/>
  <c r="G12" i="3"/>
  <c r="G23" i="3" s="1"/>
  <c r="F12" i="3"/>
  <c r="F23" i="3" s="1"/>
  <c r="E12" i="3"/>
  <c r="E23" i="3" s="1"/>
  <c r="D12" i="3"/>
  <c r="D23" i="3" s="1"/>
  <c r="C12" i="3"/>
  <c r="C23" i="3" s="1"/>
  <c r="B12" i="3"/>
  <c r="B23" i="3" s="1"/>
  <c r="B25" i="3" s="1"/>
  <c r="O10" i="3"/>
  <c r="O25" i="3" s="1"/>
  <c r="O26" i="3" s="1"/>
  <c r="N10" i="3"/>
  <c r="M10" i="3"/>
  <c r="M25" i="3" s="1"/>
  <c r="M26" i="3" s="1"/>
  <c r="L10" i="3"/>
  <c r="K10" i="3"/>
  <c r="J10" i="3"/>
  <c r="I10" i="3"/>
  <c r="I25" i="3" s="1"/>
  <c r="I26" i="3" s="1"/>
  <c r="H10" i="3"/>
  <c r="G10" i="3"/>
  <c r="F10" i="3"/>
  <c r="E10" i="3"/>
  <c r="D10" i="3"/>
  <c r="C10" i="3"/>
  <c r="B10" i="3"/>
  <c r="P9" i="3"/>
  <c r="P8" i="3"/>
  <c r="P7" i="3"/>
  <c r="P6" i="3"/>
  <c r="P5" i="3"/>
  <c r="P4" i="3"/>
  <c r="P3" i="3"/>
  <c r="O21" i="2"/>
  <c r="O30" i="2"/>
  <c r="B15" i="2"/>
  <c r="L22" i="2"/>
  <c r="P20" i="2"/>
  <c r="P18" i="2"/>
  <c r="P17" i="2"/>
  <c r="P16" i="2"/>
  <c r="P15" i="2"/>
  <c r="P14" i="2"/>
  <c r="P13" i="2"/>
  <c r="N12" i="2"/>
  <c r="N22" i="2" s="1"/>
  <c r="M12" i="2"/>
  <c r="M22" i="2" s="1"/>
  <c r="L12" i="2"/>
  <c r="K12" i="2"/>
  <c r="K22" i="2" s="1"/>
  <c r="J12" i="2"/>
  <c r="J22" i="2" s="1"/>
  <c r="I12" i="2"/>
  <c r="I22" i="2" s="1"/>
  <c r="H12" i="2"/>
  <c r="H22" i="2" s="1"/>
  <c r="G12" i="2"/>
  <c r="G22" i="2" s="1"/>
  <c r="F12" i="2"/>
  <c r="F22" i="2" s="1"/>
  <c r="E12" i="2"/>
  <c r="E22" i="2" s="1"/>
  <c r="D12" i="2"/>
  <c r="D22" i="2" s="1"/>
  <c r="C12" i="2"/>
  <c r="C22" i="2" s="1"/>
  <c r="B12" i="2"/>
  <c r="B22" i="2" s="1"/>
  <c r="O10" i="2"/>
  <c r="N10" i="2"/>
  <c r="M10" i="2"/>
  <c r="L10" i="2"/>
  <c r="K10" i="2"/>
  <c r="J10" i="2"/>
  <c r="I10" i="2"/>
  <c r="H10" i="2"/>
  <c r="H24" i="2" s="1"/>
  <c r="G10" i="2"/>
  <c r="F10" i="2"/>
  <c r="E10" i="2"/>
  <c r="D10" i="2"/>
  <c r="D24" i="2" s="1"/>
  <c r="C10" i="2"/>
  <c r="B10" i="2"/>
  <c r="P9" i="2"/>
  <c r="P8" i="2"/>
  <c r="P7" i="2"/>
  <c r="P6" i="2"/>
  <c r="P5" i="2"/>
  <c r="P4" i="2"/>
  <c r="P3" i="2"/>
  <c r="P10" i="2" s="1"/>
  <c r="O27" i="1"/>
  <c r="M25" i="1"/>
  <c r="M24" i="1"/>
  <c r="F22" i="1"/>
  <c r="J22" i="1"/>
  <c r="J24" i="1" s="1"/>
  <c r="J25" i="1" s="1"/>
  <c r="K22" i="1"/>
  <c r="M22" i="1"/>
  <c r="O22" i="1"/>
  <c r="B22" i="1"/>
  <c r="C10" i="1"/>
  <c r="D10" i="1"/>
  <c r="E10" i="1"/>
  <c r="F10" i="1"/>
  <c r="G10" i="1"/>
  <c r="H10" i="1"/>
  <c r="I10" i="1"/>
  <c r="I24" i="1" s="1"/>
  <c r="I25" i="1" s="1"/>
  <c r="J10" i="1"/>
  <c r="K10" i="1"/>
  <c r="K24" i="1" s="1"/>
  <c r="K25" i="1" s="1"/>
  <c r="L10" i="1"/>
  <c r="M10" i="1"/>
  <c r="N10" i="1"/>
  <c r="O10" i="1"/>
  <c r="B10" i="1"/>
  <c r="P14" i="1"/>
  <c r="P21" i="1"/>
  <c r="P20" i="1"/>
  <c r="P18" i="1"/>
  <c r="B12" i="1"/>
  <c r="D12" i="1"/>
  <c r="D22" i="1" s="1"/>
  <c r="D24" i="1" s="1"/>
  <c r="D25" i="1" s="1"/>
  <c r="E12" i="1"/>
  <c r="E22" i="1" s="1"/>
  <c r="E24" i="1" s="1"/>
  <c r="E25" i="1" s="1"/>
  <c r="F12" i="1"/>
  <c r="G12" i="1"/>
  <c r="G22" i="1" s="1"/>
  <c r="H12" i="1"/>
  <c r="H22" i="1" s="1"/>
  <c r="I12" i="1"/>
  <c r="I22" i="1" s="1"/>
  <c r="J12" i="1"/>
  <c r="K12" i="1"/>
  <c r="L12" i="1"/>
  <c r="L22" i="1" s="1"/>
  <c r="L24" i="1" s="1"/>
  <c r="L25" i="1" s="1"/>
  <c r="M12" i="1"/>
  <c r="N12" i="1"/>
  <c r="N22" i="1" s="1"/>
  <c r="N24" i="1" s="1"/>
  <c r="N25" i="1" s="1"/>
  <c r="C12" i="1"/>
  <c r="C22" i="1" s="1"/>
  <c r="P4" i="1"/>
  <c r="P5" i="1"/>
  <c r="P6" i="1"/>
  <c r="P7" i="1"/>
  <c r="P8" i="1"/>
  <c r="P9" i="1"/>
  <c r="P13" i="1"/>
  <c r="P3" i="1"/>
  <c r="Q10" i="3" l="1"/>
  <c r="F25" i="3"/>
  <c r="F26" i="3" s="1"/>
  <c r="E25" i="3"/>
  <c r="E26" i="3" s="1"/>
  <c r="P10" i="3"/>
  <c r="C25" i="3"/>
  <c r="C26" i="3" s="1"/>
  <c r="G25" i="3"/>
  <c r="G26" i="3" s="1"/>
  <c r="K25" i="3"/>
  <c r="K26" i="3" s="1"/>
  <c r="D25" i="3"/>
  <c r="D26" i="3" s="1"/>
  <c r="H25" i="3"/>
  <c r="H26" i="3" s="1"/>
  <c r="L25" i="3"/>
  <c r="L26" i="3" s="1"/>
  <c r="B26" i="3"/>
  <c r="B27" i="3"/>
  <c r="P12" i="3"/>
  <c r="P23" i="3" s="1"/>
  <c r="Q23" i="3" s="1"/>
  <c r="Q24" i="3" s="1"/>
  <c r="O24" i="1"/>
  <c r="O25" i="1" s="1"/>
  <c r="L24" i="2"/>
  <c r="E24" i="2"/>
  <c r="I24" i="2"/>
  <c r="M24" i="2"/>
  <c r="B24" i="2"/>
  <c r="F24" i="2"/>
  <c r="J24" i="2"/>
  <c r="N24" i="2"/>
  <c r="G24" i="2"/>
  <c r="K24" i="2"/>
  <c r="C24" i="2"/>
  <c r="P12" i="2"/>
  <c r="G24" i="1"/>
  <c r="G25" i="1" s="1"/>
  <c r="F24" i="1"/>
  <c r="F25" i="1" s="1"/>
  <c r="C24" i="1"/>
  <c r="C25" i="1" s="1"/>
  <c r="Q10" i="2"/>
  <c r="H24" i="1"/>
  <c r="H25" i="1" s="1"/>
  <c r="Q10" i="1"/>
  <c r="P10" i="1"/>
  <c r="B24" i="1"/>
  <c r="P15" i="1"/>
  <c r="P12" i="1"/>
  <c r="B28" i="3" l="1"/>
  <c r="C27" i="3"/>
  <c r="B26" i="2"/>
  <c r="B25" i="1"/>
  <c r="B26" i="1"/>
  <c r="C28" i="3" l="1"/>
  <c r="D27" i="3"/>
  <c r="C26" i="2"/>
  <c r="D26" i="2" s="1"/>
  <c r="C26" i="1"/>
  <c r="B27" i="1"/>
  <c r="P17" i="1"/>
  <c r="D28" i="3" l="1"/>
  <c r="E27" i="3"/>
  <c r="E26" i="2"/>
  <c r="D26" i="1"/>
  <c r="C27" i="1"/>
  <c r="E28" i="3" l="1"/>
  <c r="F27" i="3"/>
  <c r="F26" i="2"/>
  <c r="E26" i="1"/>
  <c r="D27" i="1"/>
  <c r="P16" i="1"/>
  <c r="P22" i="1" s="1"/>
  <c r="Q22" i="1" s="1"/>
  <c r="Q23" i="1" s="1"/>
  <c r="F28" i="3" l="1"/>
  <c r="G27" i="3"/>
  <c r="G26" i="2"/>
  <c r="F26" i="1"/>
  <c r="E27" i="1"/>
  <c r="G28" i="3" l="1"/>
  <c r="H27" i="3"/>
  <c r="H26" i="2"/>
  <c r="G26" i="1"/>
  <c r="F27" i="1"/>
  <c r="H28" i="3" l="1"/>
  <c r="I27" i="3"/>
  <c r="I26" i="2"/>
  <c r="H26" i="1"/>
  <c r="G27" i="1"/>
  <c r="I28" i="3" l="1"/>
  <c r="J27" i="3"/>
  <c r="J26" i="2"/>
  <c r="I26" i="1"/>
  <c r="H27" i="1"/>
  <c r="J28" i="3" l="1"/>
  <c r="K27" i="3"/>
  <c r="K26" i="2"/>
  <c r="J26" i="1"/>
  <c r="I27" i="1"/>
  <c r="K28" i="3" l="1"/>
  <c r="L27" i="3"/>
  <c r="L26" i="2"/>
  <c r="K26" i="1"/>
  <c r="J27" i="1"/>
  <c r="L28" i="3" l="1"/>
  <c r="M27" i="3"/>
  <c r="M26" i="2"/>
  <c r="L26" i="1"/>
  <c r="K27" i="1"/>
  <c r="N27" i="3" l="1"/>
  <c r="N28" i="3" s="1"/>
  <c r="M28" i="3"/>
  <c r="N26" i="2"/>
  <c r="L27" i="1"/>
  <c r="M26" i="1"/>
  <c r="M27" i="1" l="1"/>
  <c r="N26" i="1"/>
  <c r="N27" i="1" s="1"/>
  <c r="O22" i="2" l="1"/>
  <c r="O24" i="2" s="1"/>
  <c r="O25" i="2" s="1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C25" i="2"/>
  <c r="L25" i="2"/>
  <c r="F25" i="2"/>
  <c r="M25" i="2"/>
  <c r="B25" i="2"/>
  <c r="K25" i="2"/>
  <c r="I25" i="2"/>
  <c r="N25" i="2"/>
  <c r="G25" i="2"/>
  <c r="J25" i="2"/>
  <c r="E25" i="2"/>
  <c r="H25" i="2"/>
  <c r="D25" i="2"/>
  <c r="O27" i="2"/>
  <c r="P21" i="2"/>
  <c r="P22" i="2" s="1"/>
  <c r="Q22" i="2" s="1"/>
  <c r="Q23" i="2" s="1"/>
</calcChain>
</file>

<file path=xl/sharedStrings.xml><?xml version="1.0" encoding="utf-8"?>
<sst xmlns="http://schemas.openxmlformats.org/spreadsheetml/2006/main" count="130" uniqueCount="49">
  <si>
    <t>Assets</t>
  </si>
  <si>
    <r>
      <rPr>
        <sz val="11"/>
        <color theme="0"/>
        <rFont val="Calibri"/>
        <family val="2"/>
      </rPr>
      <t xml:space="preserve">≤ </t>
    </r>
    <r>
      <rPr>
        <sz val="11"/>
        <color theme="0"/>
        <rFont val="Calibri"/>
        <family val="2"/>
        <scheme val="minor"/>
      </rPr>
      <t xml:space="preserve"> 1 month</t>
    </r>
  </si>
  <si>
    <t>Total</t>
  </si>
  <si>
    <t>1 month</t>
  </si>
  <si>
    <t>Client loans</t>
  </si>
  <si>
    <t>Other current assets</t>
  </si>
  <si>
    <t>Term deposits</t>
  </si>
  <si>
    <t>Long term investments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</si>
  <si>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</si>
  <si>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</si>
  <si>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</si>
  <si>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</si>
  <si>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</si>
  <si>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</si>
  <si>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</si>
  <si>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</si>
  <si>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</si>
  <si>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</si>
  <si>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</si>
  <si>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>Voluntary savings</t>
  </si>
  <si>
    <t>Overdraft facilities</t>
  </si>
  <si>
    <t>Short term borrowing</t>
  </si>
  <si>
    <t>Medium / long term borrowing</t>
  </si>
  <si>
    <t>Retained income</t>
  </si>
  <si>
    <t>Equity / share capital</t>
  </si>
  <si>
    <t>Liabilities and equity</t>
  </si>
  <si>
    <t>Total assets</t>
  </si>
  <si>
    <t>Total liabilities and equity</t>
  </si>
  <si>
    <t>Maturity gap as percentage of equity</t>
  </si>
  <si>
    <t>Liquidity (maturiy) gap report.</t>
  </si>
  <si>
    <t>Savings deposits with banks</t>
  </si>
  <si>
    <t xml:space="preserve">Cash </t>
  </si>
  <si>
    <t>Fixed and intangible assets</t>
  </si>
  <si>
    <t>Tax payable</t>
  </si>
  <si>
    <t>Asset-liability gap</t>
  </si>
  <si>
    <t>Cumulative gap</t>
  </si>
  <si>
    <t>Cumulative gap as % of equity</t>
  </si>
  <si>
    <t>No maturity</t>
  </si>
  <si>
    <t>Collateral savings</t>
  </si>
  <si>
    <t>Liquidity (maturiy) gap report - scenario 1.</t>
  </si>
  <si>
    <t>Repayment down 5% 1st month, 10% next months</t>
  </si>
  <si>
    <t>Overdraft facilities are withdrawn partly, 2nd, 3rd month</t>
  </si>
  <si>
    <t>Voluntary svings are withdrawn</t>
  </si>
  <si>
    <t>Liquidity (maturiy) gap report - scenario 2.</t>
  </si>
  <si>
    <t>Tax deferral 6 months</t>
  </si>
  <si>
    <t>Capital injection, 3rd month 20T down, 20T up 9th months</t>
  </si>
  <si>
    <t>Voluntary savings are withdrawn</t>
  </si>
  <si>
    <t>Capital injection government / funder, 5 Mio 3rd months, tenor 6 months</t>
  </si>
  <si>
    <t>Slow down off disbursements: effect from 4th month and 5th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</si>
</sst>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3" fillId="2" borderId="1" xfId="3" applyFont="1" applyFill="1" applyBorder="1" applyAlignment="1">
      <alignment vertical="center"/>
    </xf>
    <xf numFmtId="15" fontId="2" fillId="2" borderId="0" xfId="3" applyNumberFormat="1" applyFont="1" applyFill="1" applyAlignment="1">
      <alignment horizontal="center" vertical="center"/>
    </xf>
    <xf numFmtId="15" fontId="4" fillId="2" borderId="0" xfId="3" applyNumberFormat="1" applyFont="1" applyFill="1" applyAlignment="1">
      <alignment horizontal="center" vertical="center"/>
    </xf>
    <xf numFmtId="0" fontId="0" fillId="0" borderId="2" xfId="0" applyBorder="1"/>
    <xf numFmtId="0" fontId="5" fillId="0" borderId="0" xfId="0" applyFont="1"/>
    <xf numFmtId="0" fontId="0" fillId="3" borderId="2" xfId="0" applyFill="1" applyBorder="1"/>
    <xf numFmtId="0" fontId="0" fillId="3" borderId="3" xfId="0" applyFill="1" applyBorder="1"/>
    <xf numFmtId="0" fontId="0" fillId="4" borderId="1" xfId="0" applyFill="1" applyBorder="1"/>
    <xf numFmtId="0" fontId="0" fillId="4" borderId="3" xfId="0" applyFill="1" applyBorder="1"/>
    <xf numFmtId="0" fontId="0" fillId="3" borderId="4" xfId="0" applyFill="1" applyBorder="1"/>
    <xf numFmtId="165" fontId="6" fillId="0" borderId="5" xfId="1" applyNumberFormat="1" applyFont="1" applyBorder="1"/>
    <xf numFmtId="165" fontId="0" fillId="0" borderId="0" xfId="1" applyNumberFormat="1" applyFont="1"/>
    <xf numFmtId="165" fontId="0" fillId="3" borderId="2" xfId="1" applyNumberFormat="1" applyFont="1" applyFill="1" applyBorder="1"/>
    <xf numFmtId="165" fontId="0" fillId="3" borderId="3" xfId="1" applyNumberFormat="1" applyFont="1" applyFill="1" applyBorder="1"/>
    <xf numFmtId="165" fontId="0" fillId="4" borderId="1" xfId="1" applyNumberFormat="1" applyFont="1" applyFill="1" applyBorder="1"/>
    <xf numFmtId="165" fontId="7" fillId="0" borderId="6" xfId="1" applyNumberFormat="1" applyFont="1" applyBorder="1"/>
    <xf numFmtId="165" fontId="0" fillId="0" borderId="0" xfId="0" applyNumberFormat="1"/>
    <xf numFmtId="9" fontId="0" fillId="3" borderId="4" xfId="2" applyFont="1" applyFill="1" applyBorder="1"/>
    <xf numFmtId="9" fontId="0" fillId="4" borderId="3" xfId="2" applyFont="1" applyFill="1" applyBorder="1"/>
    <xf numFmtId="0" fontId="0" fillId="5" borderId="0" xfId="0" applyFill="1"/>
    <xf numFmtId="165" fontId="6" fillId="5" borderId="5" xfId="1" applyNumberFormat="1" applyFont="1" applyFill="1" applyBorder="1"/>
  </cellXfs>
  <cellStyles count="4">
    <cellStyle name="Komma" xfId="1" builtinId="3"/>
    <cellStyle name="Normal 5" xfId="3" xr:uid="{FBDCECAC-C773-4DE1-95EA-9790EAFE8F3F}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65B95-152D-4340-B808-CCCB0F45E5FA}">
  <sheetPr>
    <pageSetUpPr fitToPage="1"/>
  </sheetPr>
  <dimension ref="A1:R27"/>
  <sheetViews>
    <sheetView workbookViewId="0">
      <selection sqref="A1:P27"/>
    </sheetView>
  </sheetViews>
  <sheetFormatPr defaultRowHeight="15" x14ac:dyDescent="0.25"/>
  <cols>
    <col min="1" max="1" width="45.5703125" customWidth="1"/>
    <col min="2" max="3" width="14.5703125" customWidth="1"/>
    <col min="4" max="4" width="12.85546875" customWidth="1"/>
    <col min="5" max="5" width="13.140625" customWidth="1"/>
    <col min="6" max="6" width="14.28515625" bestFit="1" customWidth="1"/>
    <col min="7" max="15" width="13.85546875" customWidth="1"/>
    <col min="16" max="16" width="15.140625" customWidth="1"/>
    <col min="17" max="17" width="12" bestFit="1" customWidth="1"/>
    <col min="18" max="18" width="12.42578125" bestFit="1" customWidth="1"/>
  </cols>
  <sheetData>
    <row r="1" spans="1:18" ht="18.75" x14ac:dyDescent="0.3">
      <c r="A1" s="5" t="s">
        <v>29</v>
      </c>
    </row>
    <row r="2" spans="1:18" ht="35.25" customHeight="1" x14ac:dyDescent="0.25">
      <c r="A2" s="1" t="s">
        <v>0</v>
      </c>
      <c r="B2" s="2" t="s">
        <v>1</v>
      </c>
      <c r="C2" s="3" t="s">
        <v>3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37</v>
      </c>
      <c r="P2" s="3" t="s">
        <v>2</v>
      </c>
    </row>
    <row r="3" spans="1:18" x14ac:dyDescent="0.25">
      <c r="A3" t="s">
        <v>31</v>
      </c>
      <c r="B3" s="11">
        <v>4187501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>
        <f>SUM(B3:O3)</f>
        <v>4187501</v>
      </c>
    </row>
    <row r="4" spans="1:18" x14ac:dyDescent="0.25">
      <c r="A4" t="s">
        <v>30</v>
      </c>
      <c r="B4" s="11">
        <v>9974812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>
        <f t="shared" ref="P4:P22" si="0">SUM(B4:O4)</f>
        <v>9974812</v>
      </c>
    </row>
    <row r="5" spans="1:18" x14ac:dyDescent="0.25">
      <c r="A5" t="s">
        <v>6</v>
      </c>
      <c r="B5" s="11"/>
      <c r="C5" s="11"/>
      <c r="D5" s="11">
        <v>2000000</v>
      </c>
      <c r="E5" s="11">
        <v>6000000</v>
      </c>
      <c r="F5" s="11"/>
      <c r="H5" s="11">
        <v>7000000</v>
      </c>
      <c r="I5" s="11"/>
      <c r="J5" s="11"/>
      <c r="K5" s="11"/>
      <c r="L5" s="11"/>
      <c r="M5" s="11"/>
      <c r="N5" s="11"/>
      <c r="O5" s="11"/>
      <c r="P5" s="11">
        <f t="shared" si="0"/>
        <v>15000000</v>
      </c>
    </row>
    <row r="6" spans="1:18" x14ac:dyDescent="0.25">
      <c r="A6" t="s">
        <v>4</v>
      </c>
      <c r="B6" s="11">
        <v>31456056</v>
      </c>
      <c r="C6" s="11">
        <v>17051256</v>
      </c>
      <c r="D6" s="11">
        <v>31192189</v>
      </c>
      <c r="E6" s="11">
        <v>28899080</v>
      </c>
      <c r="F6" s="11">
        <v>28507881</v>
      </c>
      <c r="G6" s="11">
        <v>25443969</v>
      </c>
      <c r="H6" s="11">
        <v>10420103</v>
      </c>
      <c r="I6" s="11">
        <v>1518699</v>
      </c>
      <c r="J6" s="11">
        <v>760376</v>
      </c>
      <c r="K6" s="11">
        <v>168645</v>
      </c>
      <c r="L6" s="11">
        <v>5482973</v>
      </c>
      <c r="M6" s="11">
        <v>367902</v>
      </c>
      <c r="N6" s="11">
        <v>20431257</v>
      </c>
      <c r="O6" s="11"/>
      <c r="P6" s="11">
        <f t="shared" si="0"/>
        <v>201700386</v>
      </c>
    </row>
    <row r="7" spans="1:18" x14ac:dyDescent="0.25">
      <c r="A7" t="s">
        <v>5</v>
      </c>
      <c r="B7" s="11">
        <v>5150260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>
        <f t="shared" si="0"/>
        <v>5150260</v>
      </c>
    </row>
    <row r="8" spans="1:18" x14ac:dyDescent="0.25">
      <c r="A8" t="s">
        <v>32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>
        <v>42295700</v>
      </c>
      <c r="P8" s="11">
        <f t="shared" si="0"/>
        <v>42295700</v>
      </c>
    </row>
    <row r="9" spans="1:18" x14ac:dyDescent="0.25">
      <c r="A9" t="s">
        <v>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>
        <v>13050000</v>
      </c>
      <c r="P9" s="11">
        <f t="shared" si="0"/>
        <v>13050000</v>
      </c>
    </row>
    <row r="10" spans="1:18" ht="15.75" thickBot="1" x14ac:dyDescent="0.3">
      <c r="A10" s="4" t="s">
        <v>26</v>
      </c>
      <c r="B10" s="16">
        <f>SUM(B3:B9)</f>
        <v>50768629</v>
      </c>
      <c r="C10" s="16">
        <f t="shared" ref="C10:O10" si="1">SUM(C3:C9)</f>
        <v>17051256</v>
      </c>
      <c r="D10" s="16">
        <f t="shared" si="1"/>
        <v>33192189</v>
      </c>
      <c r="E10" s="16">
        <f t="shared" si="1"/>
        <v>34899080</v>
      </c>
      <c r="F10" s="16">
        <f t="shared" si="1"/>
        <v>28507881</v>
      </c>
      <c r="G10" s="16">
        <f t="shared" si="1"/>
        <v>25443969</v>
      </c>
      <c r="H10" s="16">
        <f t="shared" si="1"/>
        <v>17420103</v>
      </c>
      <c r="I10" s="16">
        <f t="shared" si="1"/>
        <v>1518699</v>
      </c>
      <c r="J10" s="16">
        <f t="shared" si="1"/>
        <v>760376</v>
      </c>
      <c r="K10" s="16">
        <f t="shared" si="1"/>
        <v>168645</v>
      </c>
      <c r="L10" s="16">
        <f t="shared" si="1"/>
        <v>5482973</v>
      </c>
      <c r="M10" s="16">
        <f t="shared" si="1"/>
        <v>367902</v>
      </c>
      <c r="N10" s="16">
        <f t="shared" si="1"/>
        <v>20431257</v>
      </c>
      <c r="O10" s="16">
        <f t="shared" si="1"/>
        <v>55345700</v>
      </c>
      <c r="P10" s="16">
        <f>SUM(P3:P9)</f>
        <v>291358659</v>
      </c>
      <c r="Q10" s="17">
        <f>SUM(B10:O10)</f>
        <v>291358659</v>
      </c>
    </row>
    <row r="11" spans="1:18" ht="33.75" customHeight="1" thickTop="1" x14ac:dyDescent="0.25">
      <c r="A11" s="1" t="s">
        <v>25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8" x14ac:dyDescent="0.25">
      <c r="A12" t="s">
        <v>38</v>
      </c>
      <c r="B12" s="11">
        <f>5%*B6</f>
        <v>1572802.8</v>
      </c>
      <c r="C12" s="11">
        <f>5%*C6</f>
        <v>852562.8</v>
      </c>
      <c r="D12" s="11">
        <f t="shared" ref="D12:N12" si="2">5%*D6</f>
        <v>1559609.4500000002</v>
      </c>
      <c r="E12" s="11">
        <f t="shared" si="2"/>
        <v>1444954</v>
      </c>
      <c r="F12" s="11">
        <f t="shared" si="2"/>
        <v>1425394.05</v>
      </c>
      <c r="G12" s="11">
        <f t="shared" si="2"/>
        <v>1272198.4500000002</v>
      </c>
      <c r="H12" s="11">
        <f t="shared" si="2"/>
        <v>521005.15</v>
      </c>
      <c r="I12" s="11">
        <f t="shared" si="2"/>
        <v>75934.95</v>
      </c>
      <c r="J12" s="11">
        <f t="shared" si="2"/>
        <v>38018.800000000003</v>
      </c>
      <c r="K12" s="11">
        <f t="shared" si="2"/>
        <v>8432.25</v>
      </c>
      <c r="L12" s="11">
        <f t="shared" si="2"/>
        <v>274148.65000000002</v>
      </c>
      <c r="M12" s="11">
        <f t="shared" si="2"/>
        <v>18395.100000000002</v>
      </c>
      <c r="N12" s="11">
        <f t="shared" si="2"/>
        <v>1021562.8500000001</v>
      </c>
      <c r="O12" s="11"/>
      <c r="P12" s="11">
        <f t="shared" si="0"/>
        <v>10085019.300000001</v>
      </c>
    </row>
    <row r="13" spans="1:18" x14ac:dyDescent="0.25">
      <c r="A13" t="s">
        <v>19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>
        <v>4563215</v>
      </c>
      <c r="P13" s="11">
        <f t="shared" si="0"/>
        <v>4563215</v>
      </c>
      <c r="R13" s="11"/>
    </row>
    <row r="14" spans="1:18" x14ac:dyDescent="0.25">
      <c r="A14" t="s">
        <v>6</v>
      </c>
      <c r="B14" s="11">
        <v>1313846</v>
      </c>
      <c r="C14" s="11">
        <v>2711123</v>
      </c>
      <c r="D14" s="11">
        <v>3609343</v>
      </c>
      <c r="E14" s="11">
        <v>4962156</v>
      </c>
      <c r="F14" s="11">
        <v>5905633</v>
      </c>
      <c r="G14" s="11">
        <v>950099</v>
      </c>
      <c r="H14" s="11"/>
      <c r="I14" s="11"/>
      <c r="J14" s="11"/>
      <c r="K14" s="11"/>
      <c r="L14" s="11"/>
      <c r="M14" s="11"/>
      <c r="N14" s="11"/>
      <c r="O14" s="11"/>
      <c r="P14" s="11">
        <f t="shared" si="0"/>
        <v>19452200</v>
      </c>
      <c r="Q14" s="17"/>
      <c r="R14" s="17"/>
    </row>
    <row r="15" spans="1:18" x14ac:dyDescent="0.25">
      <c r="A15" t="s">
        <v>20</v>
      </c>
      <c r="B15" s="11">
        <v>250000</v>
      </c>
      <c r="C15" s="11">
        <v>500000</v>
      </c>
      <c r="D15" s="11">
        <v>250000</v>
      </c>
      <c r="E15" s="11">
        <v>700000</v>
      </c>
      <c r="F15" s="11"/>
      <c r="G15" s="11"/>
      <c r="H15" s="11">
        <v>300000</v>
      </c>
      <c r="I15" s="11"/>
      <c r="J15" s="11"/>
      <c r="K15" s="11"/>
      <c r="L15" s="11"/>
      <c r="M15" s="11"/>
      <c r="N15" s="11"/>
      <c r="O15" s="11"/>
      <c r="P15" s="11">
        <f t="shared" si="0"/>
        <v>2000000</v>
      </c>
      <c r="R15" s="17"/>
    </row>
    <row r="16" spans="1:18" x14ac:dyDescent="0.25">
      <c r="A16" t="s">
        <v>21</v>
      </c>
      <c r="B16" s="11">
        <v>10000000</v>
      </c>
      <c r="C16" s="11"/>
      <c r="D16" s="11">
        <v>35000000</v>
      </c>
      <c r="E16" s="11">
        <v>20000000</v>
      </c>
      <c r="F16" s="11"/>
      <c r="G16" s="11">
        <v>10000000</v>
      </c>
      <c r="H16" s="11">
        <v>12000000</v>
      </c>
      <c r="I16" s="11"/>
      <c r="J16" s="11"/>
      <c r="K16" s="11"/>
      <c r="L16" s="11"/>
      <c r="M16" s="11"/>
      <c r="N16" s="11"/>
      <c r="O16" s="11"/>
      <c r="P16" s="11">
        <f t="shared" si="0"/>
        <v>87000000</v>
      </c>
    </row>
    <row r="17" spans="1:17" x14ac:dyDescent="0.25">
      <c r="A17" t="s">
        <v>22</v>
      </c>
      <c r="B17" s="11"/>
      <c r="C17" s="11">
        <v>19000000</v>
      </c>
      <c r="D17" s="11"/>
      <c r="E17" s="11">
        <v>40000000</v>
      </c>
      <c r="F17" s="11">
        <v>10000000</v>
      </c>
      <c r="G17" s="11"/>
      <c r="H17" s="11"/>
      <c r="I17" s="11">
        <v>5000000</v>
      </c>
      <c r="J17" s="11"/>
      <c r="K17" s="11"/>
      <c r="L17" s="11"/>
      <c r="M17" s="11"/>
      <c r="N17" s="11"/>
      <c r="O17" s="11"/>
      <c r="P17" s="11">
        <f t="shared" si="0"/>
        <v>74000000</v>
      </c>
    </row>
    <row r="18" spans="1:17" x14ac:dyDescent="0.25">
      <c r="A18" t="s">
        <v>33</v>
      </c>
      <c r="B18" s="11">
        <v>27543881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>
        <f t="shared" si="0"/>
        <v>27543881</v>
      </c>
    </row>
    <row r="19" spans="1:17" x14ac:dyDescent="0.2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7" x14ac:dyDescent="0.25">
      <c r="A20" t="s">
        <v>24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50000000</v>
      </c>
      <c r="P20" s="11">
        <f t="shared" si="0"/>
        <v>50000000</v>
      </c>
    </row>
    <row r="21" spans="1:17" x14ac:dyDescent="0.25">
      <c r="A21" t="s">
        <v>23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>
        <v>16714344</v>
      </c>
      <c r="P21" s="11">
        <f t="shared" si="0"/>
        <v>16714344</v>
      </c>
    </row>
    <row r="22" spans="1:17" ht="15.75" thickBot="1" x14ac:dyDescent="0.3">
      <c r="A22" s="6" t="s">
        <v>27</v>
      </c>
      <c r="B22" s="13">
        <f>SUM(B12:B21)</f>
        <v>40680529.799999997</v>
      </c>
      <c r="C22" s="13">
        <f t="shared" ref="C22:O22" si="3">SUM(C12:C21)</f>
        <v>23063685.800000001</v>
      </c>
      <c r="D22" s="13">
        <f t="shared" si="3"/>
        <v>40418952.450000003</v>
      </c>
      <c r="E22" s="13">
        <f t="shared" si="3"/>
        <v>67107110</v>
      </c>
      <c r="F22" s="13">
        <f t="shared" si="3"/>
        <v>17331027.050000001</v>
      </c>
      <c r="G22" s="13">
        <f t="shared" si="3"/>
        <v>12222297.449999999</v>
      </c>
      <c r="H22" s="13">
        <f t="shared" si="3"/>
        <v>12821005.15</v>
      </c>
      <c r="I22" s="13">
        <f t="shared" si="3"/>
        <v>5075934.95</v>
      </c>
      <c r="J22" s="13">
        <f t="shared" si="3"/>
        <v>38018.800000000003</v>
      </c>
      <c r="K22" s="13">
        <f t="shared" si="3"/>
        <v>8432.25</v>
      </c>
      <c r="L22" s="13">
        <f t="shared" si="3"/>
        <v>274148.65000000002</v>
      </c>
      <c r="M22" s="13">
        <f t="shared" si="3"/>
        <v>18395.100000000002</v>
      </c>
      <c r="N22" s="13">
        <f t="shared" si="3"/>
        <v>1021562.8500000001</v>
      </c>
      <c r="O22" s="13">
        <f t="shared" si="3"/>
        <v>71277559</v>
      </c>
      <c r="P22" s="13">
        <f>SUM(P11:P21)</f>
        <v>291358659.30000001</v>
      </c>
      <c r="Q22" s="17">
        <f>P22</f>
        <v>291358659.30000001</v>
      </c>
    </row>
    <row r="23" spans="1:17" ht="15.75" thickTop="1" x14ac:dyDescent="0.25">
      <c r="B23" s="12"/>
      <c r="C23" s="12"/>
      <c r="D23" s="12"/>
      <c r="E23" s="12"/>
      <c r="F23" s="12"/>
      <c r="G23" s="12"/>
      <c r="H23" s="12"/>
      <c r="I23" s="12"/>
      <c r="J23" s="12"/>
      <c r="Q23" s="17">
        <f>Q22-Q10</f>
        <v>0.30000001192092896</v>
      </c>
    </row>
    <row r="24" spans="1:17" x14ac:dyDescent="0.25">
      <c r="A24" s="7" t="s">
        <v>34</v>
      </c>
      <c r="B24" s="14">
        <f>B10-B22</f>
        <v>10088099.200000003</v>
      </c>
      <c r="C24" s="14">
        <f t="shared" ref="C24:O24" si="4">C10-C22</f>
        <v>-6012429.8000000007</v>
      </c>
      <c r="D24" s="14">
        <f t="shared" si="4"/>
        <v>-7226763.450000003</v>
      </c>
      <c r="E24" s="14">
        <f t="shared" si="4"/>
        <v>-32208030</v>
      </c>
      <c r="F24" s="14">
        <f t="shared" si="4"/>
        <v>11176853.949999999</v>
      </c>
      <c r="G24" s="14">
        <f t="shared" si="4"/>
        <v>13221671.550000001</v>
      </c>
      <c r="H24" s="14">
        <f t="shared" si="4"/>
        <v>4599097.8499999996</v>
      </c>
      <c r="I24" s="14">
        <f t="shared" si="4"/>
        <v>-3557235.95</v>
      </c>
      <c r="J24" s="14">
        <f t="shared" si="4"/>
        <v>722357.2</v>
      </c>
      <c r="K24" s="14">
        <f t="shared" si="4"/>
        <v>160212.75</v>
      </c>
      <c r="L24" s="14">
        <f t="shared" si="4"/>
        <v>5208824.3499999996</v>
      </c>
      <c r="M24" s="14">
        <f t="shared" si="4"/>
        <v>349506.9</v>
      </c>
      <c r="N24" s="14">
        <f t="shared" si="4"/>
        <v>19409694.149999999</v>
      </c>
      <c r="O24" s="14">
        <f t="shared" si="4"/>
        <v>-15931859</v>
      </c>
      <c r="P24" s="14"/>
    </row>
    <row r="25" spans="1:17" ht="15.75" thickBot="1" x14ac:dyDescent="0.3">
      <c r="A25" s="10" t="s">
        <v>28</v>
      </c>
      <c r="B25" s="18">
        <f>B24/($O$20+$O$21)</f>
        <v>0.15121334626328639</v>
      </c>
      <c r="C25" s="18">
        <f t="shared" ref="C25:O25" si="5">C24/($O$20+$O$21)</f>
        <v>-9.0121995353802789E-2</v>
      </c>
      <c r="D25" s="18">
        <f t="shared" si="5"/>
        <v>-0.10832398277048191</v>
      </c>
      <c r="E25" s="18">
        <f t="shared" si="5"/>
        <v>-0.48277518849619505</v>
      </c>
      <c r="F25" s="18">
        <f t="shared" si="5"/>
        <v>0.16753299635232866</v>
      </c>
      <c r="G25" s="18">
        <f t="shared" si="5"/>
        <v>0.19818334045224217</v>
      </c>
      <c r="H25" s="18">
        <f t="shared" si="5"/>
        <v>6.8937166645901507E-2</v>
      </c>
      <c r="I25" s="18">
        <f t="shared" si="5"/>
        <v>-5.3320406627995927E-2</v>
      </c>
      <c r="J25" s="18">
        <f t="shared" si="5"/>
        <v>1.0827614523197589E-2</v>
      </c>
      <c r="K25" s="18">
        <f t="shared" si="5"/>
        <v>2.4014738119886182E-3</v>
      </c>
      <c r="L25" s="18">
        <f t="shared" si="5"/>
        <v>7.8076528040206761E-2</v>
      </c>
      <c r="M25" s="18">
        <f t="shared" si="5"/>
        <v>5.2388568791143326E-3</v>
      </c>
      <c r="N25" s="18">
        <f t="shared" si="5"/>
        <v>0.29093734549799366</v>
      </c>
      <c r="O25" s="18">
        <f t="shared" si="5"/>
        <v>-0.23880709971456812</v>
      </c>
      <c r="P25" s="18"/>
    </row>
    <row r="26" spans="1:17" x14ac:dyDescent="0.25">
      <c r="A26" s="8" t="s">
        <v>35</v>
      </c>
      <c r="B26" s="15">
        <f>B24</f>
        <v>10088099.200000003</v>
      </c>
      <c r="C26" s="15">
        <f>B26+C24</f>
        <v>4075669.4000000022</v>
      </c>
      <c r="D26" s="15">
        <f t="shared" ref="D26:O26" si="6">C26+D24</f>
        <v>-3151094.0500000007</v>
      </c>
      <c r="E26" s="15">
        <f t="shared" si="6"/>
        <v>-35359124.049999997</v>
      </c>
      <c r="F26" s="15">
        <f t="shared" si="6"/>
        <v>-24182270.099999998</v>
      </c>
      <c r="G26" s="15">
        <f t="shared" si="6"/>
        <v>-10960598.549999997</v>
      </c>
      <c r="H26" s="15">
        <f t="shared" si="6"/>
        <v>-6361500.6999999974</v>
      </c>
      <c r="I26" s="15">
        <f t="shared" si="6"/>
        <v>-9918736.6499999985</v>
      </c>
      <c r="J26" s="15">
        <f t="shared" si="6"/>
        <v>-9196379.4499999993</v>
      </c>
      <c r="K26" s="15">
        <f t="shared" si="6"/>
        <v>-9036166.6999999993</v>
      </c>
      <c r="L26" s="15">
        <f t="shared" si="6"/>
        <v>-3827342.3499999996</v>
      </c>
      <c r="M26" s="15">
        <f t="shared" si="6"/>
        <v>-3477835.4499999997</v>
      </c>
      <c r="N26" s="15">
        <f t="shared" si="6"/>
        <v>15931858.699999999</v>
      </c>
      <c r="O26" s="15"/>
      <c r="P26" s="15"/>
    </row>
    <row r="27" spans="1:17" x14ac:dyDescent="0.25">
      <c r="A27" s="9" t="s">
        <v>36</v>
      </c>
      <c r="B27" s="19">
        <f>B26/($O$20+$O$21)</f>
        <v>0.15121334626328639</v>
      </c>
      <c r="C27" s="19">
        <f t="shared" ref="C27:O27" si="7">C26/($O$20+$O$21)</f>
        <v>6.1091350909483609E-2</v>
      </c>
      <c r="D27" s="19">
        <f t="shared" si="7"/>
        <v>-4.7232631860998298E-2</v>
      </c>
      <c r="E27" s="19">
        <f t="shared" si="7"/>
        <v>-0.53000782035719329</v>
      </c>
      <c r="F27" s="19">
        <f t="shared" si="7"/>
        <v>-0.36247482400486464</v>
      </c>
      <c r="G27" s="19">
        <f t="shared" si="7"/>
        <v>-0.16429148355262246</v>
      </c>
      <c r="H27" s="19">
        <f t="shared" si="7"/>
        <v>-9.5354316906720957E-2</v>
      </c>
      <c r="I27" s="19">
        <f t="shared" si="7"/>
        <v>-0.14867472353471689</v>
      </c>
      <c r="J27" s="19">
        <f t="shared" si="7"/>
        <v>-0.13784710901151931</v>
      </c>
      <c r="K27" s="19">
        <f t="shared" si="7"/>
        <v>-0.13544563519953071</v>
      </c>
      <c r="L27" s="19">
        <f t="shared" si="7"/>
        <v>-5.7369107159323932E-2</v>
      </c>
      <c r="M27" s="19">
        <f t="shared" si="7"/>
        <v>-5.2130250280209602E-2</v>
      </c>
      <c r="N27" s="19">
        <f t="shared" si="7"/>
        <v>0.23880709521778404</v>
      </c>
      <c r="O27" s="19">
        <f t="shared" si="7"/>
        <v>0</v>
      </c>
      <c r="P27" s="19"/>
    </row>
  </sheetData>
  <pageMargins left="0.25" right="0.25" top="0.75" bottom="0.75" header="0.3" footer="0.3"/>
  <pageSetup paperSize="9" scale="5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DB09F-EE27-423E-822B-01A5BD6318FC}">
  <sheetPr>
    <pageSetUpPr fitToPage="1"/>
  </sheetPr>
  <dimension ref="A1:Q31"/>
  <sheetViews>
    <sheetView workbookViewId="0">
      <selection sqref="A1:P31"/>
    </sheetView>
  </sheetViews>
  <sheetFormatPr defaultRowHeight="15" x14ac:dyDescent="0.25"/>
  <cols>
    <col min="1" max="1" width="45.5703125" customWidth="1"/>
    <col min="2" max="3" width="14.5703125" customWidth="1"/>
    <col min="4" max="4" width="12.85546875" customWidth="1"/>
    <col min="5" max="5" width="13.140625" customWidth="1"/>
    <col min="6" max="6" width="14.28515625" bestFit="1" customWidth="1"/>
    <col min="7" max="15" width="13.85546875" customWidth="1"/>
    <col min="16" max="16" width="15.140625" customWidth="1"/>
    <col min="17" max="17" width="13.85546875" customWidth="1"/>
  </cols>
  <sheetData>
    <row r="1" spans="1:17" ht="18.75" x14ac:dyDescent="0.3">
      <c r="A1" s="5" t="s">
        <v>39</v>
      </c>
    </row>
    <row r="2" spans="1:17" x14ac:dyDescent="0.25">
      <c r="A2" s="1" t="s">
        <v>0</v>
      </c>
      <c r="B2" s="2" t="s">
        <v>1</v>
      </c>
      <c r="C2" s="3" t="s">
        <v>3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37</v>
      </c>
      <c r="P2" s="3" t="s">
        <v>2</v>
      </c>
    </row>
    <row r="3" spans="1:17" x14ac:dyDescent="0.25">
      <c r="A3" t="s">
        <v>31</v>
      </c>
      <c r="B3" s="11">
        <v>4187501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>
        <f>SUM(B3:O3)</f>
        <v>4187501</v>
      </c>
    </row>
    <row r="4" spans="1:17" x14ac:dyDescent="0.25">
      <c r="A4" t="s">
        <v>30</v>
      </c>
      <c r="B4" s="11">
        <v>9974812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>
        <f t="shared" ref="P4:Q21" si="0">SUM(B4:O4)</f>
        <v>9974812</v>
      </c>
    </row>
    <row r="5" spans="1:17" x14ac:dyDescent="0.25">
      <c r="A5" t="s">
        <v>6</v>
      </c>
      <c r="B5" s="11"/>
      <c r="C5" s="11"/>
      <c r="D5" s="11">
        <v>2000000</v>
      </c>
      <c r="E5" s="11">
        <v>6000000</v>
      </c>
      <c r="F5" s="11"/>
      <c r="H5" s="11">
        <v>7000000</v>
      </c>
      <c r="I5" s="11"/>
      <c r="J5" s="11"/>
      <c r="K5" s="11"/>
      <c r="L5" s="11"/>
      <c r="M5" s="11"/>
      <c r="N5" s="11"/>
      <c r="O5" s="11"/>
      <c r="P5" s="11">
        <f t="shared" si="0"/>
        <v>15000000</v>
      </c>
    </row>
    <row r="6" spans="1:17" x14ac:dyDescent="0.25">
      <c r="A6" s="20" t="s">
        <v>4</v>
      </c>
      <c r="B6" s="21">
        <v>29883253.199999999</v>
      </c>
      <c r="C6" s="21">
        <v>15346130.4</v>
      </c>
      <c r="D6" s="21">
        <v>28072970.100000001</v>
      </c>
      <c r="E6" s="21">
        <v>26009172</v>
      </c>
      <c r="F6" s="21">
        <v>25657092.900000002</v>
      </c>
      <c r="G6" s="21">
        <v>22899572.100000001</v>
      </c>
      <c r="H6" s="21">
        <v>9378092.7000000011</v>
      </c>
      <c r="I6" s="21">
        <v>1366829.1</v>
      </c>
      <c r="J6" s="21">
        <v>684338.4</v>
      </c>
      <c r="K6" s="21">
        <v>151780.5</v>
      </c>
      <c r="L6" s="21">
        <v>4934675.7</v>
      </c>
      <c r="M6" s="21">
        <v>331111.8</v>
      </c>
      <c r="N6" s="21">
        <v>18388131.300000001</v>
      </c>
      <c r="O6" s="21"/>
      <c r="P6" s="21">
        <f t="shared" si="0"/>
        <v>183103150.20000002</v>
      </c>
    </row>
    <row r="7" spans="1:17" x14ac:dyDescent="0.25">
      <c r="A7" t="s">
        <v>5</v>
      </c>
      <c r="B7" s="11">
        <v>5150260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>
        <f t="shared" si="0"/>
        <v>5150260</v>
      </c>
    </row>
    <row r="8" spans="1:17" x14ac:dyDescent="0.25">
      <c r="A8" t="s">
        <v>32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>
        <v>42295700</v>
      </c>
      <c r="P8" s="11">
        <f t="shared" si="0"/>
        <v>42295700</v>
      </c>
    </row>
    <row r="9" spans="1:17" x14ac:dyDescent="0.25">
      <c r="A9" t="s">
        <v>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>
        <v>13050000</v>
      </c>
      <c r="P9" s="11">
        <f t="shared" si="0"/>
        <v>13050000</v>
      </c>
    </row>
    <row r="10" spans="1:17" ht="15.75" thickBot="1" x14ac:dyDescent="0.3">
      <c r="A10" s="4" t="s">
        <v>26</v>
      </c>
      <c r="B10" s="16">
        <f>SUM(B3:B9)</f>
        <v>49195826.200000003</v>
      </c>
      <c r="C10" s="16">
        <f t="shared" ref="C10:O10" si="1">SUM(C3:C9)</f>
        <v>15346130.4</v>
      </c>
      <c r="D10" s="16">
        <f t="shared" si="1"/>
        <v>30072970.100000001</v>
      </c>
      <c r="E10" s="16">
        <f t="shared" si="1"/>
        <v>32009172</v>
      </c>
      <c r="F10" s="16">
        <f t="shared" si="1"/>
        <v>25657092.900000002</v>
      </c>
      <c r="G10" s="16">
        <f t="shared" si="1"/>
        <v>22899572.100000001</v>
      </c>
      <c r="H10" s="16">
        <f t="shared" si="1"/>
        <v>16378092.700000001</v>
      </c>
      <c r="I10" s="16">
        <f t="shared" si="1"/>
        <v>1366829.1</v>
      </c>
      <c r="J10" s="16">
        <f t="shared" si="1"/>
        <v>684338.4</v>
      </c>
      <c r="K10" s="16">
        <f t="shared" si="1"/>
        <v>151780.5</v>
      </c>
      <c r="L10" s="16">
        <f t="shared" si="1"/>
        <v>4934675.7</v>
      </c>
      <c r="M10" s="16">
        <f t="shared" si="1"/>
        <v>331111.8</v>
      </c>
      <c r="N10" s="16">
        <f t="shared" si="1"/>
        <v>18388131.300000001</v>
      </c>
      <c r="O10" s="16">
        <f t="shared" si="1"/>
        <v>55345700</v>
      </c>
      <c r="P10" s="16">
        <f>SUM(P3:P9)</f>
        <v>272761423.20000005</v>
      </c>
      <c r="Q10" s="17">
        <f>SUM(B10:O10)</f>
        <v>272761423.19999999</v>
      </c>
    </row>
    <row r="11" spans="1:17" ht="15.75" thickTop="1" x14ac:dyDescent="0.25">
      <c r="A11" s="1" t="s">
        <v>25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7" x14ac:dyDescent="0.25">
      <c r="A12" t="s">
        <v>38</v>
      </c>
      <c r="B12" s="11">
        <f>5%*B6</f>
        <v>1494162.6600000001</v>
      </c>
      <c r="C12" s="11">
        <f>5%*C6</f>
        <v>767306.52</v>
      </c>
      <c r="D12" s="11">
        <f t="shared" ref="D12:N12" si="2">5%*D6</f>
        <v>1403648.5050000001</v>
      </c>
      <c r="E12" s="11">
        <f t="shared" si="2"/>
        <v>1300458.6000000001</v>
      </c>
      <c r="F12" s="11">
        <f t="shared" si="2"/>
        <v>1282854.6450000003</v>
      </c>
      <c r="G12" s="11">
        <f t="shared" si="2"/>
        <v>1144978.6050000002</v>
      </c>
      <c r="H12" s="11">
        <f t="shared" si="2"/>
        <v>468904.63500000007</v>
      </c>
      <c r="I12" s="11">
        <f t="shared" si="2"/>
        <v>68341.455000000002</v>
      </c>
      <c r="J12" s="11">
        <f t="shared" si="2"/>
        <v>34216.920000000006</v>
      </c>
      <c r="K12" s="11">
        <f t="shared" si="2"/>
        <v>7589.0250000000005</v>
      </c>
      <c r="L12" s="11">
        <f t="shared" si="2"/>
        <v>246733.78500000003</v>
      </c>
      <c r="M12" s="11">
        <f t="shared" si="2"/>
        <v>16555.59</v>
      </c>
      <c r="N12" s="11">
        <f t="shared" si="2"/>
        <v>919406.56500000006</v>
      </c>
      <c r="O12" s="11"/>
      <c r="P12" s="11">
        <f t="shared" si="0"/>
        <v>9155157.5100000016</v>
      </c>
    </row>
    <row r="13" spans="1:17" x14ac:dyDescent="0.25">
      <c r="A13" s="20" t="s">
        <v>19</v>
      </c>
      <c r="B13" s="21">
        <v>4563215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>
        <f t="shared" si="0"/>
        <v>4563215</v>
      </c>
    </row>
    <row r="14" spans="1:17" x14ac:dyDescent="0.25">
      <c r="A14" t="s">
        <v>6</v>
      </c>
      <c r="B14" s="11">
        <v>1313846</v>
      </c>
      <c r="C14" s="11">
        <v>2711123</v>
      </c>
      <c r="D14" s="11">
        <v>3609343</v>
      </c>
      <c r="E14" s="11">
        <v>4962156</v>
      </c>
      <c r="F14" s="11">
        <v>5905633</v>
      </c>
      <c r="G14" s="11">
        <v>950099</v>
      </c>
      <c r="H14" s="11"/>
      <c r="I14" s="11"/>
      <c r="J14" s="11"/>
      <c r="K14" s="11"/>
      <c r="L14" s="11"/>
      <c r="M14" s="11"/>
      <c r="N14" s="11"/>
      <c r="O14" s="11"/>
      <c r="P14" s="11">
        <f t="shared" si="0"/>
        <v>19452200</v>
      </c>
      <c r="Q14" s="17"/>
    </row>
    <row r="15" spans="1:17" x14ac:dyDescent="0.25">
      <c r="A15" s="20" t="s">
        <v>20</v>
      </c>
      <c r="B15" s="21">
        <f>250000+950000</f>
        <v>1200000</v>
      </c>
      <c r="C15" s="21">
        <v>500000</v>
      </c>
      <c r="D15" s="21"/>
      <c r="E15" s="21"/>
      <c r="F15" s="21"/>
      <c r="G15" s="21"/>
      <c r="H15" s="21">
        <v>300000</v>
      </c>
      <c r="I15" s="21"/>
      <c r="J15" s="21"/>
      <c r="K15" s="21"/>
      <c r="L15" s="21"/>
      <c r="M15" s="21"/>
      <c r="N15" s="21"/>
      <c r="O15" s="21"/>
      <c r="P15" s="21">
        <f t="shared" si="0"/>
        <v>2000000</v>
      </c>
    </row>
    <row r="16" spans="1:17" x14ac:dyDescent="0.25">
      <c r="A16" t="s">
        <v>21</v>
      </c>
      <c r="B16" s="11">
        <v>10000000</v>
      </c>
      <c r="C16" s="11"/>
      <c r="D16" s="11">
        <v>35000000</v>
      </c>
      <c r="E16" s="11">
        <v>20000000</v>
      </c>
      <c r="F16" s="11"/>
      <c r="G16" s="11">
        <v>10000000</v>
      </c>
      <c r="H16" s="11">
        <v>12000000</v>
      </c>
      <c r="I16" s="11"/>
      <c r="J16" s="11"/>
      <c r="K16" s="11"/>
      <c r="L16" s="11"/>
      <c r="M16" s="11"/>
      <c r="N16" s="11"/>
      <c r="O16" s="11"/>
      <c r="P16" s="11">
        <f t="shared" si="0"/>
        <v>87000000</v>
      </c>
    </row>
    <row r="17" spans="1:17" x14ac:dyDescent="0.25">
      <c r="A17" t="s">
        <v>22</v>
      </c>
      <c r="B17" s="11"/>
      <c r="C17" s="11">
        <v>19000000</v>
      </c>
      <c r="D17" s="11"/>
      <c r="E17" s="11">
        <v>40000000</v>
      </c>
      <c r="F17" s="11">
        <v>10000000</v>
      </c>
      <c r="G17" s="11"/>
      <c r="H17" s="11"/>
      <c r="I17" s="11">
        <v>5000000</v>
      </c>
      <c r="J17" s="11"/>
      <c r="K17" s="11"/>
      <c r="L17" s="11"/>
      <c r="M17" s="11"/>
      <c r="N17" s="11"/>
      <c r="O17" s="11"/>
      <c r="P17" s="11">
        <f t="shared" si="0"/>
        <v>74000000</v>
      </c>
    </row>
    <row r="18" spans="1:17" x14ac:dyDescent="0.25">
      <c r="A18" t="s">
        <v>33</v>
      </c>
      <c r="B18" s="11">
        <v>27543881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>
        <f t="shared" si="0"/>
        <v>27543881</v>
      </c>
    </row>
    <row r="19" spans="1:17" x14ac:dyDescent="0.2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7" x14ac:dyDescent="0.25">
      <c r="A20" t="s">
        <v>24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50000000</v>
      </c>
      <c r="P20" s="11">
        <f t="shared" si="0"/>
        <v>50000000</v>
      </c>
    </row>
    <row r="21" spans="1:17" x14ac:dyDescent="0.25">
      <c r="A21" t="s">
        <v>23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>
        <f>Q21+Q24</f>
        <v>-953030.31000000238</v>
      </c>
      <c r="P21" s="11">
        <f t="shared" si="0"/>
        <v>-953030.31000000238</v>
      </c>
      <c r="Q21" s="17">
        <v>16714344</v>
      </c>
    </row>
    <row r="22" spans="1:17" ht="15.75" thickBot="1" x14ac:dyDescent="0.3">
      <c r="A22" s="6" t="s">
        <v>27</v>
      </c>
      <c r="B22" s="13">
        <f>SUM(B12:B21)</f>
        <v>46115104.659999996</v>
      </c>
      <c r="C22" s="13">
        <f t="shared" ref="C22:O22" si="3">SUM(C12:C21)</f>
        <v>22978429.52</v>
      </c>
      <c r="D22" s="13">
        <f t="shared" si="3"/>
        <v>40012991.505000003</v>
      </c>
      <c r="E22" s="13">
        <f t="shared" si="3"/>
        <v>66262614.600000001</v>
      </c>
      <c r="F22" s="13">
        <f t="shared" si="3"/>
        <v>17188487.645</v>
      </c>
      <c r="G22" s="13">
        <f t="shared" si="3"/>
        <v>12095077.605</v>
      </c>
      <c r="H22" s="13">
        <f t="shared" si="3"/>
        <v>12768904.635</v>
      </c>
      <c r="I22" s="13">
        <f t="shared" si="3"/>
        <v>5068341.4550000001</v>
      </c>
      <c r="J22" s="13">
        <f t="shared" si="3"/>
        <v>34216.920000000006</v>
      </c>
      <c r="K22" s="13">
        <f t="shared" si="3"/>
        <v>7589.0250000000005</v>
      </c>
      <c r="L22" s="13">
        <f t="shared" si="3"/>
        <v>246733.78500000003</v>
      </c>
      <c r="M22" s="13">
        <f t="shared" si="3"/>
        <v>16555.59</v>
      </c>
      <c r="N22" s="13">
        <f t="shared" si="3"/>
        <v>919406.56500000006</v>
      </c>
      <c r="O22" s="13">
        <f t="shared" si="3"/>
        <v>49046969.689999998</v>
      </c>
      <c r="P22" s="13">
        <f>SUM(P11:P21)</f>
        <v>272761423.19999999</v>
      </c>
      <c r="Q22" s="17">
        <f>P22</f>
        <v>272761423.19999999</v>
      </c>
    </row>
    <row r="23" spans="1:17" ht="15.75" thickTop="1" x14ac:dyDescent="0.25">
      <c r="B23" s="12"/>
      <c r="C23" s="12"/>
      <c r="D23" s="12"/>
      <c r="E23" s="12"/>
      <c r="F23" s="12"/>
      <c r="G23" s="12"/>
      <c r="H23" s="12"/>
      <c r="I23" s="12"/>
      <c r="J23" s="12"/>
      <c r="Q23" s="17">
        <f>Q10-Q22</f>
        <v>0</v>
      </c>
    </row>
    <row r="24" spans="1:17" x14ac:dyDescent="0.25">
      <c r="A24" s="7" t="s">
        <v>34</v>
      </c>
      <c r="B24" s="14">
        <f>B10-B22</f>
        <v>3080721.5400000066</v>
      </c>
      <c r="C24" s="14">
        <f t="shared" ref="C24:O24" si="4">C10-C22</f>
        <v>-7632299.1199999992</v>
      </c>
      <c r="D24" s="14">
        <f t="shared" si="4"/>
        <v>-9940021.4050000012</v>
      </c>
      <c r="E24" s="14">
        <f t="shared" si="4"/>
        <v>-34253442.600000001</v>
      </c>
      <c r="F24" s="14">
        <f t="shared" si="4"/>
        <v>8468605.2550000027</v>
      </c>
      <c r="G24" s="14">
        <f t="shared" si="4"/>
        <v>10804494.495000001</v>
      </c>
      <c r="H24" s="14">
        <f t="shared" si="4"/>
        <v>3609188.0650000013</v>
      </c>
      <c r="I24" s="14">
        <f t="shared" si="4"/>
        <v>-3701512.355</v>
      </c>
      <c r="J24" s="14">
        <f t="shared" si="4"/>
        <v>650121.48</v>
      </c>
      <c r="K24" s="14">
        <f t="shared" si="4"/>
        <v>144191.47500000001</v>
      </c>
      <c r="L24" s="14">
        <f t="shared" si="4"/>
        <v>4687941.915</v>
      </c>
      <c r="M24" s="14">
        <f t="shared" si="4"/>
        <v>314556.20999999996</v>
      </c>
      <c r="N24" s="14">
        <f t="shared" si="4"/>
        <v>17468724.734999999</v>
      </c>
      <c r="O24" s="14">
        <f t="shared" si="4"/>
        <v>6298730.3100000024</v>
      </c>
      <c r="P24" s="14"/>
      <c r="Q24" s="12">
        <v>-17667374.310000002</v>
      </c>
    </row>
    <row r="25" spans="1:17" ht="15.75" thickBot="1" x14ac:dyDescent="0.3">
      <c r="A25" s="10" t="s">
        <v>28</v>
      </c>
      <c r="B25" s="18">
        <f>B24/($O$20+$O$21)</f>
        <v>6.2811659098852002E-2</v>
      </c>
      <c r="C25" s="18">
        <f t="shared" ref="C25:O25" si="5">C24/($O$20+$O$21)</f>
        <v>-0.15561204225744696</v>
      </c>
      <c r="D25" s="18">
        <f t="shared" si="5"/>
        <v>-0.20266331371388752</v>
      </c>
      <c r="E25" s="18">
        <f t="shared" si="5"/>
        <v>-0.6983804058945523</v>
      </c>
      <c r="F25" s="18">
        <f t="shared" si="5"/>
        <v>0.17266316978450627</v>
      </c>
      <c r="G25" s="18">
        <f t="shared" si="5"/>
        <v>0.22028872656740073</v>
      </c>
      <c r="H25" s="18">
        <f t="shared" si="5"/>
        <v>7.3586361967146463E-2</v>
      </c>
      <c r="I25" s="18">
        <f t="shared" si="5"/>
        <v>-7.5468726781599466E-2</v>
      </c>
      <c r="J25" s="18">
        <f t="shared" si="5"/>
        <v>1.3255079449537344E-2</v>
      </c>
      <c r="K25" s="18">
        <f t="shared" si="5"/>
        <v>2.9398651111650362E-3</v>
      </c>
      <c r="L25" s="18">
        <f t="shared" si="5"/>
        <v>9.5580663690947795E-2</v>
      </c>
      <c r="M25" s="18">
        <f t="shared" si="5"/>
        <v>6.4133668601372056E-3</v>
      </c>
      <c r="N25" s="18">
        <f t="shared" si="5"/>
        <v>0.35616318083279325</v>
      </c>
      <c r="O25" s="18">
        <f t="shared" si="5"/>
        <v>0.12842241528500031</v>
      </c>
      <c r="P25" s="18"/>
    </row>
    <row r="26" spans="1:17" x14ac:dyDescent="0.25">
      <c r="A26" s="8" t="s">
        <v>35</v>
      </c>
      <c r="B26" s="15">
        <f>B24</f>
        <v>3080721.5400000066</v>
      </c>
      <c r="C26" s="15">
        <f>B26+C24</f>
        <v>-4551577.5799999926</v>
      </c>
      <c r="D26" s="15">
        <f t="shared" ref="D26:O26" si="6">C26+D24</f>
        <v>-14491598.984999994</v>
      </c>
      <c r="E26" s="15">
        <f t="shared" si="6"/>
        <v>-48745041.584999993</v>
      </c>
      <c r="F26" s="15">
        <f t="shared" si="6"/>
        <v>-40276436.329999991</v>
      </c>
      <c r="G26" s="15">
        <f t="shared" si="6"/>
        <v>-29471941.83499999</v>
      </c>
      <c r="H26" s="15">
        <f t="shared" si="6"/>
        <v>-25862753.769999988</v>
      </c>
      <c r="I26" s="15">
        <f t="shared" si="6"/>
        <v>-29564266.124999989</v>
      </c>
      <c r="J26" s="15">
        <f t="shared" si="6"/>
        <v>-28914144.644999988</v>
      </c>
      <c r="K26" s="15">
        <f t="shared" si="6"/>
        <v>-28769953.169999987</v>
      </c>
      <c r="L26" s="15">
        <f t="shared" si="6"/>
        <v>-24082011.254999988</v>
      </c>
      <c r="M26" s="15">
        <f t="shared" si="6"/>
        <v>-23767455.044999987</v>
      </c>
      <c r="N26" s="15">
        <f t="shared" si="6"/>
        <v>-6298730.3099999875</v>
      </c>
      <c r="O26" s="15"/>
      <c r="P26" s="15"/>
    </row>
    <row r="27" spans="1:17" x14ac:dyDescent="0.25">
      <c r="A27" s="9" t="s">
        <v>36</v>
      </c>
      <c r="B27" s="19">
        <f>B26/($O$20+$O$21)</f>
        <v>6.2811659098852002E-2</v>
      </c>
      <c r="C27" s="19">
        <f t="shared" ref="C27:O27" si="7">C26/($O$20+$O$21)</f>
        <v>-9.2800383158594943E-2</v>
      </c>
      <c r="D27" s="19">
        <f t="shared" si="7"/>
        <v>-0.29546369687248247</v>
      </c>
      <c r="E27" s="19">
        <f t="shared" si="7"/>
        <v>-0.99384410276703472</v>
      </c>
      <c r="F27" s="19">
        <f t="shared" si="7"/>
        <v>-0.82118093298252837</v>
      </c>
      <c r="G27" s="19">
        <f t="shared" si="7"/>
        <v>-0.60089220641512764</v>
      </c>
      <c r="H27" s="19">
        <f t="shared" si="7"/>
        <v>-0.52730584444798123</v>
      </c>
      <c r="I27" s="19">
        <f t="shared" si="7"/>
        <v>-0.60277457122958067</v>
      </c>
      <c r="J27" s="19">
        <f t="shared" si="7"/>
        <v>-0.58951949178004337</v>
      </c>
      <c r="K27" s="19">
        <f t="shared" si="7"/>
        <v>-0.58657962666887831</v>
      </c>
      <c r="L27" s="19">
        <f t="shared" si="7"/>
        <v>-0.4909989629779305</v>
      </c>
      <c r="M27" s="19">
        <f t="shared" si="7"/>
        <v>-0.48458559611779328</v>
      </c>
      <c r="N27" s="19">
        <f t="shared" si="7"/>
        <v>-0.12842241528500001</v>
      </c>
      <c r="O27" s="19">
        <f t="shared" si="7"/>
        <v>0</v>
      </c>
      <c r="P27" s="19"/>
    </row>
    <row r="29" spans="1:17" x14ac:dyDescent="0.25">
      <c r="A29" t="s">
        <v>40</v>
      </c>
    </row>
    <row r="30" spans="1:17" x14ac:dyDescent="0.25">
      <c r="A30" t="s">
        <v>41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>
        <f t="shared" ref="D30:O30" si="8">O6*90%</f>
        <v>0</v>
      </c>
    </row>
    <row r="31" spans="1:17" x14ac:dyDescent="0.25">
      <c r="A31" t="s">
        <v>46</v>
      </c>
    </row>
  </sheetData>
  <pageMargins left="0.25" right="0.25" top="0.75" bottom="0.75" header="0.3" footer="0.3"/>
  <pageSetup paperSize="9" scale="53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E9E4F-131C-49B7-9970-6B81C069F4B8}">
  <sheetPr>
    <pageSetUpPr fitToPage="1"/>
  </sheetPr>
  <dimension ref="A1:Q36"/>
  <sheetViews>
    <sheetView tabSelected="1" workbookViewId="0">
      <selection sqref="A1:P36"/>
    </sheetView>
  </sheetViews>
  <sheetFormatPr defaultRowHeight="15" x14ac:dyDescent="0.25"/>
  <cols>
    <col min="1" max="1" width="45.5703125" customWidth="1"/>
    <col min="2" max="3" width="14.5703125" customWidth="1"/>
    <col min="4" max="4" width="12.85546875" customWidth="1"/>
    <col min="5" max="5" width="13.140625" customWidth="1"/>
    <col min="6" max="6" width="14.28515625" bestFit="1" customWidth="1"/>
    <col min="7" max="15" width="13.85546875" customWidth="1"/>
    <col min="16" max="16" width="15.140625" customWidth="1"/>
    <col min="17" max="17" width="13.85546875" customWidth="1"/>
  </cols>
  <sheetData>
    <row r="1" spans="1:17" ht="18.75" x14ac:dyDescent="0.3">
      <c r="A1" s="5" t="s">
        <v>43</v>
      </c>
    </row>
    <row r="2" spans="1:17" x14ac:dyDescent="0.25">
      <c r="A2" s="1" t="s">
        <v>0</v>
      </c>
      <c r="B2" s="2" t="s">
        <v>1</v>
      </c>
      <c r="C2" s="3" t="s">
        <v>3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37</v>
      </c>
      <c r="P2" s="3" t="s">
        <v>2</v>
      </c>
    </row>
    <row r="3" spans="1:17" x14ac:dyDescent="0.25">
      <c r="A3" t="s">
        <v>31</v>
      </c>
      <c r="B3" s="11">
        <v>4187501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>
        <f>SUM(B3:O3)</f>
        <v>4187501</v>
      </c>
    </row>
    <row r="4" spans="1:17" x14ac:dyDescent="0.25">
      <c r="A4" t="s">
        <v>30</v>
      </c>
      <c r="B4" s="11">
        <v>9974812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>
        <f t="shared" ref="P4:P22" si="0">SUM(B4:O4)</f>
        <v>9974812</v>
      </c>
    </row>
    <row r="5" spans="1:17" x14ac:dyDescent="0.25">
      <c r="A5" t="s">
        <v>6</v>
      </c>
      <c r="B5" s="11"/>
      <c r="C5" s="11"/>
      <c r="D5" s="11">
        <v>2000000</v>
      </c>
      <c r="E5" s="11">
        <v>6000000</v>
      </c>
      <c r="F5" s="11"/>
      <c r="H5" s="11">
        <v>7000000</v>
      </c>
      <c r="I5" s="11"/>
      <c r="J5" s="11"/>
      <c r="K5" s="11"/>
      <c r="L5" s="11"/>
      <c r="M5" s="11"/>
      <c r="N5" s="11"/>
      <c r="O5" s="11"/>
      <c r="P5" s="11">
        <f t="shared" si="0"/>
        <v>15000000</v>
      </c>
    </row>
    <row r="6" spans="1:17" x14ac:dyDescent="0.25">
      <c r="A6" s="20" t="s">
        <v>4</v>
      </c>
      <c r="B6" s="21">
        <v>29883253.199999999</v>
      </c>
      <c r="C6" s="21">
        <v>15346130.4</v>
      </c>
      <c r="D6" s="21">
        <v>28072970.100000001</v>
      </c>
      <c r="E6" s="21">
        <v>41009172</v>
      </c>
      <c r="F6" s="21">
        <v>20657092.899999999</v>
      </c>
      <c r="G6" s="21">
        <v>12899572.1</v>
      </c>
      <c r="H6" s="21">
        <v>9378092.7000000011</v>
      </c>
      <c r="I6" s="21">
        <v>1366829.1</v>
      </c>
      <c r="J6" s="21">
        <v>684338.4</v>
      </c>
      <c r="K6" s="21">
        <v>151780.5</v>
      </c>
      <c r="L6" s="21">
        <v>4934675.7</v>
      </c>
      <c r="M6" s="21">
        <v>331111.8</v>
      </c>
      <c r="N6" s="21">
        <v>18388131.300000001</v>
      </c>
      <c r="O6" s="21"/>
      <c r="P6" s="21">
        <f t="shared" si="0"/>
        <v>183103150.19999999</v>
      </c>
    </row>
    <row r="7" spans="1:17" x14ac:dyDescent="0.25">
      <c r="A7" t="s">
        <v>5</v>
      </c>
      <c r="B7" s="11">
        <v>5150260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>
        <f t="shared" si="0"/>
        <v>5150260</v>
      </c>
    </row>
    <row r="8" spans="1:17" x14ac:dyDescent="0.25">
      <c r="A8" t="s">
        <v>32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>
        <v>42295700</v>
      </c>
      <c r="P8" s="11">
        <f t="shared" si="0"/>
        <v>42295700</v>
      </c>
    </row>
    <row r="9" spans="1:17" x14ac:dyDescent="0.25">
      <c r="A9" t="s">
        <v>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>
        <v>13050000</v>
      </c>
      <c r="P9" s="11">
        <f t="shared" si="0"/>
        <v>13050000</v>
      </c>
    </row>
    <row r="10" spans="1:17" ht="15.75" thickBot="1" x14ac:dyDescent="0.3">
      <c r="A10" s="4" t="s">
        <v>26</v>
      </c>
      <c r="B10" s="16">
        <f>SUM(B3:B9)</f>
        <v>49195826.200000003</v>
      </c>
      <c r="C10" s="16">
        <f t="shared" ref="C10:O10" si="1">SUM(C3:C9)</f>
        <v>15346130.4</v>
      </c>
      <c r="D10" s="16">
        <f t="shared" si="1"/>
        <v>30072970.100000001</v>
      </c>
      <c r="E10" s="16">
        <f t="shared" si="1"/>
        <v>47009172</v>
      </c>
      <c r="F10" s="16">
        <f t="shared" si="1"/>
        <v>20657092.899999999</v>
      </c>
      <c r="G10" s="16">
        <f t="shared" si="1"/>
        <v>12899572.1</v>
      </c>
      <c r="H10" s="16">
        <f t="shared" si="1"/>
        <v>16378092.700000001</v>
      </c>
      <c r="I10" s="16">
        <f t="shared" si="1"/>
        <v>1366829.1</v>
      </c>
      <c r="J10" s="16">
        <f t="shared" si="1"/>
        <v>684338.4</v>
      </c>
      <c r="K10" s="16">
        <f t="shared" si="1"/>
        <v>151780.5</v>
      </c>
      <c r="L10" s="16">
        <f t="shared" si="1"/>
        <v>4934675.7</v>
      </c>
      <c r="M10" s="16">
        <f t="shared" si="1"/>
        <v>331111.8</v>
      </c>
      <c r="N10" s="16">
        <f t="shared" si="1"/>
        <v>18388131.300000001</v>
      </c>
      <c r="O10" s="16">
        <f t="shared" si="1"/>
        <v>55345700</v>
      </c>
      <c r="P10" s="16">
        <f>SUM(P3:P9)</f>
        <v>272761423.19999999</v>
      </c>
      <c r="Q10" s="17">
        <f>SUM(B10:O10)</f>
        <v>272761423.19999999</v>
      </c>
    </row>
    <row r="11" spans="1:17" ht="15.75" thickTop="1" x14ac:dyDescent="0.25">
      <c r="A11" s="1" t="s">
        <v>25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7" x14ac:dyDescent="0.25">
      <c r="A12" t="s">
        <v>38</v>
      </c>
      <c r="B12" s="11">
        <f>5%*B6</f>
        <v>1494162.6600000001</v>
      </c>
      <c r="C12" s="11">
        <f>5%*C6</f>
        <v>767306.52</v>
      </c>
      <c r="D12" s="11">
        <f t="shared" ref="D12:N12" si="2">5%*D6</f>
        <v>1403648.5050000001</v>
      </c>
      <c r="E12" s="11">
        <f t="shared" si="2"/>
        <v>2050458.6</v>
      </c>
      <c r="F12" s="11">
        <f t="shared" si="2"/>
        <v>1032854.645</v>
      </c>
      <c r="G12" s="11">
        <f t="shared" si="2"/>
        <v>644978.60499999998</v>
      </c>
      <c r="H12" s="11">
        <f t="shared" si="2"/>
        <v>468904.63500000007</v>
      </c>
      <c r="I12" s="11">
        <f t="shared" si="2"/>
        <v>68341.455000000002</v>
      </c>
      <c r="J12" s="11">
        <f t="shared" si="2"/>
        <v>34216.920000000006</v>
      </c>
      <c r="K12" s="11">
        <f t="shared" si="2"/>
        <v>7589.0250000000005</v>
      </c>
      <c r="L12" s="11">
        <f t="shared" si="2"/>
        <v>246733.78500000003</v>
      </c>
      <c r="M12" s="11">
        <f t="shared" si="2"/>
        <v>16555.59</v>
      </c>
      <c r="N12" s="11">
        <f t="shared" si="2"/>
        <v>919406.56500000006</v>
      </c>
      <c r="O12" s="11"/>
      <c r="P12" s="11">
        <f t="shared" si="0"/>
        <v>9155157.5099999998</v>
      </c>
    </row>
    <row r="13" spans="1:17" x14ac:dyDescent="0.25">
      <c r="A13" s="20" t="s">
        <v>19</v>
      </c>
      <c r="B13" s="21">
        <v>4563215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>
        <f t="shared" si="0"/>
        <v>4563215</v>
      </c>
    </row>
    <row r="14" spans="1:17" x14ac:dyDescent="0.25">
      <c r="A14" t="s">
        <v>6</v>
      </c>
      <c r="B14" s="11">
        <v>1313846</v>
      </c>
      <c r="C14" s="11">
        <v>2711123</v>
      </c>
      <c r="D14" s="11">
        <v>3609343</v>
      </c>
      <c r="E14" s="11">
        <v>4962156</v>
      </c>
      <c r="F14" s="11">
        <v>5905633</v>
      </c>
      <c r="G14" s="11">
        <v>950099</v>
      </c>
      <c r="H14" s="11"/>
      <c r="I14" s="11"/>
      <c r="J14" s="11"/>
      <c r="K14" s="11"/>
      <c r="L14" s="11"/>
      <c r="M14" s="11"/>
      <c r="N14" s="11"/>
      <c r="O14" s="11"/>
      <c r="P14" s="11">
        <f t="shared" si="0"/>
        <v>19452200</v>
      </c>
      <c r="Q14" s="17"/>
    </row>
    <row r="15" spans="1:17" x14ac:dyDescent="0.25">
      <c r="A15" s="20" t="s">
        <v>20</v>
      </c>
      <c r="B15" s="21">
        <f>250000+950000</f>
        <v>1200000</v>
      </c>
      <c r="C15" s="21">
        <v>500000</v>
      </c>
      <c r="D15" s="21"/>
      <c r="E15" s="21"/>
      <c r="F15" s="21"/>
      <c r="G15" s="21"/>
      <c r="H15" s="21">
        <v>300000</v>
      </c>
      <c r="I15" s="21"/>
      <c r="J15" s="21"/>
      <c r="K15" s="21"/>
      <c r="L15" s="21"/>
      <c r="M15" s="21"/>
      <c r="N15" s="21"/>
      <c r="O15" s="21"/>
      <c r="P15" s="21">
        <f t="shared" si="0"/>
        <v>2000000</v>
      </c>
    </row>
    <row r="16" spans="1:17" x14ac:dyDescent="0.25">
      <c r="A16" t="s">
        <v>21</v>
      </c>
      <c r="B16" s="11">
        <v>10000000</v>
      </c>
      <c r="C16" s="11"/>
      <c r="D16" s="11">
        <v>35000000</v>
      </c>
      <c r="E16" s="11">
        <v>20000000</v>
      </c>
      <c r="F16" s="11"/>
      <c r="G16" s="11">
        <v>10000000</v>
      </c>
      <c r="H16" s="11">
        <v>12000000</v>
      </c>
      <c r="I16" s="11"/>
      <c r="J16" s="11"/>
      <c r="K16" s="11"/>
      <c r="L16" s="11"/>
      <c r="M16" s="11"/>
      <c r="N16" s="11"/>
      <c r="O16" s="11"/>
      <c r="P16" s="11">
        <f t="shared" si="0"/>
        <v>87000000</v>
      </c>
    </row>
    <row r="17" spans="1:17" x14ac:dyDescent="0.25">
      <c r="A17" t="s">
        <v>22</v>
      </c>
      <c r="B17" s="11"/>
      <c r="C17" s="11">
        <v>19000000</v>
      </c>
      <c r="D17" s="11"/>
      <c r="E17" s="21">
        <v>35000000</v>
      </c>
      <c r="F17" s="11">
        <v>10000000</v>
      </c>
      <c r="G17" s="11"/>
      <c r="H17" s="11"/>
      <c r="I17" s="11">
        <v>5000000</v>
      </c>
      <c r="J17" s="11"/>
      <c r="K17" s="21">
        <v>5000000</v>
      </c>
      <c r="L17" s="11"/>
      <c r="M17" s="11"/>
      <c r="N17" s="11"/>
      <c r="O17" s="11"/>
      <c r="P17" s="11">
        <f t="shared" si="0"/>
        <v>74000000</v>
      </c>
    </row>
    <row r="18" spans="1:17" x14ac:dyDescent="0.25">
      <c r="A18" t="s">
        <v>33</v>
      </c>
      <c r="B18" s="11"/>
      <c r="C18" s="11"/>
      <c r="D18" s="11"/>
      <c r="E18" s="11"/>
      <c r="F18" s="11"/>
      <c r="G18" s="11"/>
      <c r="H18" s="11"/>
      <c r="I18" s="11">
        <v>27543881</v>
      </c>
      <c r="J18" s="11"/>
      <c r="K18" s="11"/>
      <c r="L18" s="11"/>
      <c r="M18" s="11"/>
      <c r="N18" s="11"/>
      <c r="O18" s="11"/>
      <c r="P18" s="11">
        <f>SUM(C18:O18)</f>
        <v>27543881</v>
      </c>
    </row>
    <row r="19" spans="1:17" x14ac:dyDescent="0.2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7" x14ac:dyDescent="0.25">
      <c r="A20" s="20" t="s">
        <v>45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7" x14ac:dyDescent="0.25">
      <c r="A21" t="s">
        <v>24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>
        <v>50000000</v>
      </c>
      <c r="P21" s="11">
        <f t="shared" si="0"/>
        <v>50000000</v>
      </c>
    </row>
    <row r="22" spans="1:17" x14ac:dyDescent="0.25">
      <c r="A22" t="s">
        <v>23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>
        <f>Q22+Q25</f>
        <v>-953030.31000000238</v>
      </c>
      <c r="P22" s="11">
        <f t="shared" si="0"/>
        <v>-953030.31000000238</v>
      </c>
      <c r="Q22" s="17">
        <v>16714344</v>
      </c>
    </row>
    <row r="23" spans="1:17" ht="15.75" thickBot="1" x14ac:dyDescent="0.3">
      <c r="A23" s="6" t="s">
        <v>27</v>
      </c>
      <c r="B23" s="13">
        <f>SUM(B12:B22)</f>
        <v>18571223.66</v>
      </c>
      <c r="C23" s="13">
        <f t="shared" ref="C23:O23" si="3">SUM(C12:C22)</f>
        <v>22978429.52</v>
      </c>
      <c r="D23" s="13">
        <f t="shared" si="3"/>
        <v>40012991.505000003</v>
      </c>
      <c r="E23" s="13">
        <f t="shared" si="3"/>
        <v>62012614.600000001</v>
      </c>
      <c r="F23" s="13">
        <f t="shared" si="3"/>
        <v>16938487.645</v>
      </c>
      <c r="G23" s="13">
        <f t="shared" si="3"/>
        <v>11595077.605</v>
      </c>
      <c r="H23" s="13">
        <f t="shared" si="3"/>
        <v>12768904.635</v>
      </c>
      <c r="I23" s="13">
        <f t="shared" si="3"/>
        <v>32612222.454999998</v>
      </c>
      <c r="J23" s="13">
        <f t="shared" si="3"/>
        <v>34216.920000000006</v>
      </c>
      <c r="K23" s="13">
        <f t="shared" si="3"/>
        <v>5007589.0250000004</v>
      </c>
      <c r="L23" s="13">
        <f t="shared" si="3"/>
        <v>246733.78500000003</v>
      </c>
      <c r="M23" s="13">
        <f t="shared" si="3"/>
        <v>16555.59</v>
      </c>
      <c r="N23" s="13">
        <f t="shared" si="3"/>
        <v>919406.56500000006</v>
      </c>
      <c r="O23" s="13">
        <f t="shared" si="3"/>
        <v>49046969.689999998</v>
      </c>
      <c r="P23" s="13">
        <f>SUM(P11:P22)</f>
        <v>272761423.19999999</v>
      </c>
      <c r="Q23" s="17">
        <f>P23</f>
        <v>272761423.19999999</v>
      </c>
    </row>
    <row r="24" spans="1:17" ht="15.75" thickTop="1" x14ac:dyDescent="0.25">
      <c r="B24" s="12"/>
      <c r="C24" s="12"/>
      <c r="D24" s="12"/>
      <c r="E24" s="12"/>
      <c r="F24" s="12"/>
      <c r="G24" s="12"/>
      <c r="H24" s="12"/>
      <c r="I24" s="12"/>
      <c r="J24" s="12"/>
      <c r="Q24" s="17">
        <f>Q10-Q23</f>
        <v>0</v>
      </c>
    </row>
    <row r="25" spans="1:17" x14ac:dyDescent="0.25">
      <c r="A25" s="7" t="s">
        <v>34</v>
      </c>
      <c r="B25" s="14">
        <f>B10-B23</f>
        <v>30624602.540000003</v>
      </c>
      <c r="C25" s="14">
        <f t="shared" ref="C25:O25" si="4">C10-C23</f>
        <v>-7632299.1199999992</v>
      </c>
      <c r="D25" s="14">
        <f t="shared" si="4"/>
        <v>-9940021.4050000012</v>
      </c>
      <c r="E25" s="14">
        <f t="shared" si="4"/>
        <v>-15003442.600000001</v>
      </c>
      <c r="F25" s="14">
        <f t="shared" si="4"/>
        <v>3718605.254999999</v>
      </c>
      <c r="G25" s="14">
        <f t="shared" si="4"/>
        <v>1304494.4949999992</v>
      </c>
      <c r="H25" s="14">
        <f t="shared" si="4"/>
        <v>3609188.0650000013</v>
      </c>
      <c r="I25" s="14">
        <f t="shared" si="4"/>
        <v>-31245393.354999997</v>
      </c>
      <c r="J25" s="14">
        <f t="shared" si="4"/>
        <v>650121.48</v>
      </c>
      <c r="K25" s="14">
        <f t="shared" si="4"/>
        <v>-4855808.5250000004</v>
      </c>
      <c r="L25" s="14">
        <f t="shared" si="4"/>
        <v>4687941.915</v>
      </c>
      <c r="M25" s="14">
        <f t="shared" si="4"/>
        <v>314556.20999999996</v>
      </c>
      <c r="N25" s="14">
        <f t="shared" si="4"/>
        <v>17468724.734999999</v>
      </c>
      <c r="O25" s="14">
        <f t="shared" si="4"/>
        <v>6298730.3100000024</v>
      </c>
      <c r="P25" s="14"/>
      <c r="Q25" s="12">
        <v>-17667374.310000002</v>
      </c>
    </row>
    <row r="26" spans="1:17" ht="15.75" thickBot="1" x14ac:dyDescent="0.3">
      <c r="A26" s="10" t="s">
        <v>28</v>
      </c>
      <c r="B26" s="18">
        <f>B25/($O$21+$O$22)</f>
        <v>0.6243933668799917</v>
      </c>
      <c r="C26" s="18">
        <f t="shared" ref="C26:O26" si="5">C25/($O$21+$O$22)</f>
        <v>-0.15561204225744696</v>
      </c>
      <c r="D26" s="18">
        <f t="shared" si="5"/>
        <v>-0.20266331371388752</v>
      </c>
      <c r="E26" s="18">
        <f t="shared" si="5"/>
        <v>-0.30589948155469832</v>
      </c>
      <c r="F26" s="18">
        <f t="shared" si="5"/>
        <v>7.581722741493184E-2</v>
      </c>
      <c r="G26" s="18">
        <f t="shared" si="5"/>
        <v>2.6596841828251984E-2</v>
      </c>
      <c r="H26" s="18">
        <f t="shared" si="5"/>
        <v>7.3586361967146463E-2</v>
      </c>
      <c r="I26" s="18">
        <f t="shared" si="5"/>
        <v>-0.63705043456273924</v>
      </c>
      <c r="J26" s="18">
        <f t="shared" si="5"/>
        <v>1.3255079449537344E-2</v>
      </c>
      <c r="K26" s="18">
        <f t="shared" si="5"/>
        <v>-9.9003232119965867E-2</v>
      </c>
      <c r="L26" s="18">
        <f t="shared" si="5"/>
        <v>9.5580663690947795E-2</v>
      </c>
      <c r="M26" s="18">
        <f t="shared" si="5"/>
        <v>6.4133668601372056E-3</v>
      </c>
      <c r="N26" s="18">
        <f t="shared" si="5"/>
        <v>0.35616318083279325</v>
      </c>
      <c r="O26" s="18">
        <f t="shared" si="5"/>
        <v>0.12842241528500031</v>
      </c>
      <c r="P26" s="18"/>
    </row>
    <row r="27" spans="1:17" x14ac:dyDescent="0.25">
      <c r="A27" s="8" t="s">
        <v>35</v>
      </c>
      <c r="B27" s="15">
        <f>B25</f>
        <v>30624602.540000003</v>
      </c>
      <c r="C27" s="15">
        <f>B27+C25</f>
        <v>22992303.420000002</v>
      </c>
      <c r="D27" s="15">
        <f t="shared" ref="D27:O27" si="6">C27+D25</f>
        <v>13052282.015000001</v>
      </c>
      <c r="E27" s="15">
        <f t="shared" si="6"/>
        <v>-1951160.5850000009</v>
      </c>
      <c r="F27" s="15">
        <f t="shared" si="6"/>
        <v>1767444.6699999981</v>
      </c>
      <c r="G27" s="15">
        <f t="shared" si="6"/>
        <v>3071939.1649999972</v>
      </c>
      <c r="H27" s="15">
        <f t="shared" si="6"/>
        <v>6681127.2299999986</v>
      </c>
      <c r="I27" s="15">
        <f t="shared" si="6"/>
        <v>-24564266.125</v>
      </c>
      <c r="J27" s="15">
        <f t="shared" si="6"/>
        <v>-23914144.645</v>
      </c>
      <c r="K27" s="15">
        <f t="shared" si="6"/>
        <v>-28769953.170000002</v>
      </c>
      <c r="L27" s="15">
        <f t="shared" si="6"/>
        <v>-24082011.255000003</v>
      </c>
      <c r="M27" s="15">
        <f t="shared" si="6"/>
        <v>-23767455.045000002</v>
      </c>
      <c r="N27" s="15">
        <f t="shared" si="6"/>
        <v>-6298730.3100000024</v>
      </c>
      <c r="O27" s="15"/>
      <c r="P27" s="15"/>
    </row>
    <row r="28" spans="1:17" x14ac:dyDescent="0.25">
      <c r="A28" s="9" t="s">
        <v>36</v>
      </c>
      <c r="B28" s="19">
        <f>B27/($O$21+$O$22)</f>
        <v>0.6243933668799917</v>
      </c>
      <c r="C28" s="19">
        <f t="shared" ref="C28:O28" si="7">C27/($O$21+$O$22)</f>
        <v>0.46878132462254474</v>
      </c>
      <c r="D28" s="19">
        <f t="shared" si="7"/>
        <v>0.26611801090865722</v>
      </c>
      <c r="E28" s="19">
        <f t="shared" si="7"/>
        <v>-3.9781470646041067E-2</v>
      </c>
      <c r="F28" s="19">
        <f t="shared" si="7"/>
        <v>3.6035756768890773E-2</v>
      </c>
      <c r="G28" s="19">
        <f t="shared" si="7"/>
        <v>6.2632598597142763E-2</v>
      </c>
      <c r="H28" s="19">
        <f t="shared" si="7"/>
        <v>0.13621896056428923</v>
      </c>
      <c r="I28" s="19">
        <f t="shared" si="7"/>
        <v>-0.50083147399845007</v>
      </c>
      <c r="J28" s="19">
        <f t="shared" si="7"/>
        <v>-0.48757639454891266</v>
      </c>
      <c r="K28" s="19">
        <f t="shared" si="7"/>
        <v>-0.58657962666887853</v>
      </c>
      <c r="L28" s="19">
        <f t="shared" si="7"/>
        <v>-0.49099896297793078</v>
      </c>
      <c r="M28" s="19">
        <f t="shared" si="7"/>
        <v>-0.48458559611779356</v>
      </c>
      <c r="N28" s="19">
        <f t="shared" si="7"/>
        <v>-0.12842241528500031</v>
      </c>
      <c r="O28" s="19">
        <f t="shared" si="7"/>
        <v>0</v>
      </c>
      <c r="P28" s="19"/>
    </row>
    <row r="30" spans="1:17" x14ac:dyDescent="0.25">
      <c r="A30" t="s">
        <v>40</v>
      </c>
    </row>
    <row r="31" spans="1:17" x14ac:dyDescent="0.25">
      <c r="A31" t="s">
        <v>41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>
        <f t="shared" ref="O31:Q31" si="8">O6*90%</f>
        <v>0</v>
      </c>
    </row>
    <row r="32" spans="1:17" x14ac:dyDescent="0.25">
      <c r="A32" t="s">
        <v>42</v>
      </c>
    </row>
    <row r="34" spans="1:1" x14ac:dyDescent="0.25">
      <c r="A34" t="s">
        <v>44</v>
      </c>
    </row>
    <row r="35" spans="1:1" x14ac:dyDescent="0.25">
      <c r="A35" t="s">
        <v>47</v>
      </c>
    </row>
    <row r="36" spans="1:1" x14ac:dyDescent="0.25">
      <c r="A36" t="s">
        <v>48</v>
      </c>
    </row>
  </sheetData>
  <pageMargins left="0.25" right="0.25" top="0.75" bottom="0.75" header="0.3" footer="0.3"/>
  <pageSetup paperSize="9" scale="5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Normal</vt:lpstr>
      <vt:lpstr>Scenario 1</vt:lpstr>
      <vt:lpstr>Scenario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Windows-gebruiker</dc:creator>
  <cp:lastModifiedBy>Windows-gebruiker</cp:lastModifiedBy>
  <cp:lastPrinted>2020-04-02T21:52:35Z</cp:lastPrinted>
  <dcterms:created xsi:type="dcterms:W3CDTF">2020-04-02T10:54:24Z</dcterms:created>
  <dcterms:modified xsi:type="dcterms:W3CDTF">2020-04-02T22:12:43Z</dcterms:modified>
</cp:coreProperties>
</file>